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" sheetId="1" state="visible" r:id="rId2"/>
  </sheets>
  <definedNames>
    <definedName function="false" hidden="false" localSheetId="0" name="_xlnm.Print_Area" vbProcedure="false">#REF!</definedName>
    <definedName function="false" hidden="false" localSheetId="0" name="_xlnm.Sheet_Title" vbProcedure="false">"SC"</definedName>
  </definedNames>
  <calcPr iterateCount="100" refMode="A1" iterate="tru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<sst xmlns="http://schemas.openxmlformats.org/spreadsheetml/2006/main" count="37" uniqueCount="36">
  <si>
    <t xml:space="preserve">1956 Cessna 172 N5636A Weight and Balance</t>
  </si>
  <si>
    <t xml:space="preserve">Weight Entries</t>
  </si>
  <si>
    <t xml:space="preserve">Left</t>
  </si>
  <si>
    <t xml:space="preserve">Right</t>
  </si>
  <si>
    <t xml:space="preserve">Station</t>
  </si>
  <si>
    <t xml:space="preserve">Mnt/1000</t>
  </si>
  <si>
    <t xml:space="preserve">Basic Empty Weight</t>
  </si>
  <si>
    <t xml:space="preserve">Oil (Quarts)</t>
  </si>
  <si>
    <t xml:space="preserve">Usable Fuel (Gals)</t>
  </si>
  <si>
    <t xml:space="preserve">Pilot, Passenger (33 to 41)</t>
  </si>
  <si>
    <t xml:space="preserve">Rear Passengers        (70)</t>
  </si>
  <si>
    <t xml:space="preserve">Baggage Area 1 (95 - 96)</t>
  </si>
  <si>
    <t xml:space="preserve">Ramp Weight and Mnt</t>
  </si>
  <si>
    <t xml:space="preserve">Fuel Allowance for Taxi/Runup</t>
  </si>
  <si>
    <t xml:space="preserve">Takeoff Weight and Mnt</t>
  </si>
  <si>
    <t xml:space="preserve">Relative to Max Weight</t>
  </si>
  <si>
    <t xml:space="preserve">Speed</t>
  </si>
  <si>
    <t xml:space="preserve">Gals/hr</t>
  </si>
  <si>
    <t xml:space="preserve">Reserve</t>
  </si>
  <si>
    <t xml:space="preserve">Hours</t>
  </si>
  <si>
    <t xml:space="preserve">Miles</t>
  </si>
  <si>
    <t xml:space="preserve">Endurance / Range</t>
  </si>
  <si>
    <t xml:space="preserve">VA (maneuvering speed)</t>
  </si>
  <si>
    <t xml:space="preserve">From:</t>
  </si>
  <si>
    <t xml:space="preserve">To:</t>
  </si>
  <si>
    <t xml:space="preserve">VA Speed Calculations: Enter a Va with the weight,</t>
  </si>
  <si>
    <t xml:space="preserve"> </t>
  </si>
  <si>
    <t xml:space="preserve">Usually Gross</t>
  </si>
  <si>
    <t xml:space="preserve">Weight</t>
  </si>
  <si>
    <t xml:space="preserve">Const</t>
  </si>
  <si>
    <t xml:space="preserve">Calculate (mostly) empty tanks C.G.</t>
  </si>
  <si>
    <t xml:space="preserve">Keep Reserve</t>
  </si>
  <si>
    <t xml:space="preserve">End of Trip CG</t>
  </si>
  <si>
    <t xml:space="preserve">Copy of full CG</t>
  </si>
  <si>
    <t xml:space="preserve">Normal Category box</t>
  </si>
  <si>
    <t xml:space="preserve">Utility Category box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</si>
</sst>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0.0_);[RED]\(0.0\)"/>
    <numFmt numFmtId="167" formatCode="0"/>
    <numFmt numFmtId="168" formatCode="0.00"/>
    <numFmt numFmtId="169" formatCode="#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Sans"/>
      <family val="0"/>
      <charset val="1"/>
    </font>
    <font>
      <sz val="10"/>
      <color rgb="FF000000"/>
      <name val="Sans"/>
      <family val="0"/>
      <charset val="1"/>
    </font>
    <font>
      <sz val="12"/>
      <name val="Times New Roman"/>
      <family val="1"/>
    </font>
    <font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2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2" borderId="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DC2300"/>
      <rgbColor rgb="FF23FF23"/>
      <rgbColor rgb="FF0000FF"/>
      <rgbColor rgb="FFFFFF00"/>
      <rgbColor rgb="FFFF00FF"/>
      <rgbColor rgb="FF00FFFF"/>
      <rgbColor rgb="FF800000"/>
      <rgbColor rgb="FF008000"/>
      <rgbColor rgb="FF000080"/>
      <rgbColor rgb="FF5C8526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"/>
        <c:varyColors val="0"/>
        <c:ser>
          <c:idx val="0"/>
          <c:order val="0"/>
          <c:spPr>
            <a:solidFill>
              <a:srgbClr val="dc2300"/>
            </a:solidFill>
            <a:ln w="28800">
              <a:solidFill>
                <a:srgbClr val="dc2300"/>
              </a:solidFill>
              <a:round/>
            </a:ln>
          </c:spPr>
          <c:marker>
            <c:symbol val="none"/>
          </c:marker>
          <c:dLbls>
            <c:numFmt formatCode="0.0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SC!$E$29:$E$30</c:f>
              <c:numCache>
                <c:formatCode>General</c:formatCode>
                <c:ptCount val="2"/>
                <c:pt idx="0">
                  <c:v>38.142802407932</c:v>
                </c:pt>
                <c:pt idx="1">
                  <c:v>39.1741515535827</c:v>
                </c:pt>
              </c:numCache>
            </c:numRef>
          </c:xVal>
          <c:yVal>
            <c:numRef>
              <c:f>SC!$D$29:$D$30</c:f>
              <c:numCache>
                <c:formatCode>General</c:formatCode>
                <c:ptCount val="2"/>
                <c:pt idx="0">
                  <c:v>1694.4</c:v>
                </c:pt>
                <c:pt idx="1">
                  <c:v>1892.4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normal_cat</c:f>
              <c:strCache>
                <c:ptCount val="1"/>
                <c:pt idx="0">
                  <c:v>normal_cat</c:v>
                </c:pt>
              </c:strCache>
            </c:strRef>
          </c:tx>
          <c:spPr>
            <a:solidFill>
              <a:srgbClr val="23ff23"/>
            </a:solidFill>
            <a:ln w="9000">
              <a:solidFill>
                <a:srgbClr val="23ff23"/>
              </a:solidFill>
              <a:round/>
            </a:ln>
          </c:spPr>
          <c:marker>
            <c:symbol val="none"/>
          </c:marker>
          <c:dLbls>
            <c:numFmt formatCode="0.0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SC!$D$32:$D$36</c:f>
              <c:numCache>
                <c:formatCode>General</c:formatCode>
                <c:ptCount val="5"/>
                <c:pt idx="0">
                  <c:v>36.4</c:v>
                </c:pt>
                <c:pt idx="1">
                  <c:v>36.4</c:v>
                </c:pt>
                <c:pt idx="2">
                  <c:v>40.8</c:v>
                </c:pt>
                <c:pt idx="3">
                  <c:v>46.4</c:v>
                </c:pt>
                <c:pt idx="4">
                  <c:v>46.4</c:v>
                </c:pt>
              </c:numCache>
            </c:numRef>
          </c:xVal>
          <c:yVal>
            <c:numRef>
              <c:f>SC!$C$32:$C$36</c:f>
              <c:numCache>
                <c:formatCode>General</c:formatCode>
                <c:ptCount val="5"/>
                <c:pt idx="0">
                  <c:v>1400</c:v>
                </c:pt>
                <c:pt idx="1">
                  <c:v>1733</c:v>
                </c:pt>
                <c:pt idx="2">
                  <c:v>2200</c:v>
                </c:pt>
                <c:pt idx="3">
                  <c:v>2200</c:v>
                </c:pt>
                <c:pt idx="4">
                  <c:v>1400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utility_cat</c:f>
              <c:strCache>
                <c:ptCount val="1"/>
                <c:pt idx="0">
                  <c:v>utility_cat</c:v>
                </c:pt>
              </c:strCache>
            </c:strRef>
          </c:tx>
          <c:spPr>
            <a:solidFill>
              <a:srgbClr val="23ff23"/>
            </a:solidFill>
            <a:ln w="9000">
              <a:solidFill>
                <a:srgbClr val="23ff23"/>
              </a:solidFill>
              <a:round/>
            </a:ln>
          </c:spPr>
          <c:marker>
            <c:symbol val="none"/>
          </c:marker>
          <c:dLbls>
            <c:numFmt formatCode="0.0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SC!$G$32:$G$34</c:f>
              <c:numCache>
                <c:formatCode>General</c:formatCode>
                <c:ptCount val="3"/>
                <c:pt idx="0">
                  <c:v>38.4</c:v>
                </c:pt>
                <c:pt idx="1">
                  <c:v>40.3</c:v>
                </c:pt>
                <c:pt idx="2">
                  <c:v>40.3</c:v>
                </c:pt>
              </c:numCache>
            </c:numRef>
          </c:xVal>
          <c:yVal>
            <c:numRef>
              <c:f>SC!$F$32:$F$34</c:f>
              <c:numCache>
                <c:formatCode>General</c:formatCode>
                <c:ptCount val="3"/>
                <c:pt idx="0">
                  <c:v>1950</c:v>
                </c:pt>
                <c:pt idx="1">
                  <c:v>1950</c:v>
                </c:pt>
                <c:pt idx="2">
                  <c:v>1400</c:v>
                </c:pt>
              </c:numCache>
            </c:numRef>
          </c:yVal>
          <c:smooth val="0"/>
        </c:ser>
        <c:axId val="75302994"/>
        <c:axId val="90833556"/>
      </c:scatterChart>
      <c:valAx>
        <c:axId val="75302994"/>
        <c:scaling>
          <c:orientation val="minMax"/>
          <c:max val="48"/>
          <c:min val="34"/>
        </c:scaling>
        <c:delete val="0"/>
        <c:axPos val="b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solidFill>
                <a:srgbClr val="999999"/>
              </a:solidFill>
            </a:ln>
          </c:spPr>
        </c:minorGridlines>
        <c:title>
          <c:tx>
            <c:rich>
              <a:bodyPr rot="0"/>
              <a:lstStyle/>
              <a:p>
                <a:pPr>
                  <a:defRPr b="1" lang="en-US" sz="1200" spc="-1" strike="noStrike">
                    <a:latin typeface="Arial"/>
                  </a:defRPr>
                </a:pPr>
                <a:r>
                  <a:rPr b="1" lang="en-US" sz="1200" spc="-1" strike="noStrike">
                    <a:latin typeface="Arial"/>
                  </a:rPr>
                  <a:t>Center of Gravity Limits</a:t>
                </a:r>
              </a:p>
            </c:rich>
          </c:tx>
          <c:layout>
            <c:manualLayout>
              <c:xMode val="edge"/>
              <c:yMode val="edge"/>
              <c:x val="0.330773647193914"/>
              <c:y val="0.877203721841332"/>
            </c:manualLayout>
          </c:layout>
          <c:overlay val="0"/>
        </c:title>
        <c:numFmt formatCode="#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latin typeface="Arial"/>
              </a:defRPr>
            </a:pPr>
          </a:p>
        </c:txPr>
        <c:crossAx val="90833556"/>
        <c:crossesAt val="0"/>
        <c:crossBetween val="midCat"/>
        <c:majorUnit val="2"/>
      </c:valAx>
      <c:valAx>
        <c:axId val="90833556"/>
        <c:scaling>
          <c:orientation val="minMax"/>
          <c:max val="2400"/>
          <c:min val="1400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minorGridlines>
          <c:spPr>
            <a:ln>
              <a:solidFill>
                <a:srgbClr val="999999"/>
              </a:solidFill>
            </a:ln>
          </c:spPr>
        </c:minorGridlines>
        <c:numFmt formatCode="0.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lang="en-US" sz="1000" spc="-1" strike="noStrike">
                <a:latin typeface="Arial"/>
              </a:defRPr>
            </a:pPr>
          </a:p>
        </c:txPr>
        <c:crossAx val="75302994"/>
        <c:crossesAt val="0"/>
        <c:crossBetween val="midCat"/>
        <c:majorUnit val="200"/>
      </c:valAx>
      <c:spPr>
        <a:solidFill>
          <a:srgbClr val="5c8526"/>
        </a:solidFill>
        <a:ln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54720">
      <a:solidFill>
        <a:srgbClr val="008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1348920</xdr:colOff>
      <xdr:row>19</xdr:row>
      <xdr:rowOff>161280</xdr:rowOff>
    </xdr:from>
    <xdr:to>
      <xdr:col>7</xdr:col>
      <xdr:colOff>6840</xdr:colOff>
      <xdr:row>38</xdr:row>
      <xdr:rowOff>19080</xdr:rowOff>
    </xdr:to>
    <xdr:graphicFrame>
      <xdr:nvGraphicFramePr>
        <xdr:cNvPr id="0" name=""/>
        <xdr:cNvGraphicFramePr/>
      </xdr:nvGraphicFramePr>
      <xdr:xfrm>
        <a:off x="1348920" y="3241440"/>
        <a:ext cx="5015880" cy="2940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H34" activeCellId="0" sqref="H34"/>
    </sheetView>
  </sheetViews>
  <sheetFormatPr defaultRowHeight="12.75" zeroHeight="false" outlineLevelRow="0" outlineLevelCol="0"/>
  <cols>
    <col collapsed="false" customWidth="true" hidden="false" outlineLevel="0" max="1" min="1" style="1" width="33.13"/>
    <col collapsed="false" customWidth="true" hidden="false" outlineLevel="0" max="2" min="2" style="2" width="5.39"/>
    <col collapsed="false" customWidth="true" hidden="false" outlineLevel="0" max="3" min="3" style="3" width="8.66"/>
    <col collapsed="false" customWidth="true" hidden="false" outlineLevel="0" max="4" min="4" style="3" width="10.12"/>
    <col collapsed="false" customWidth="true" hidden="false" outlineLevel="0" max="5" min="5" style="3" width="10.29"/>
    <col collapsed="false" customWidth="true" hidden="false" outlineLevel="0" max="6" min="6" style="3" width="12.08"/>
    <col collapsed="false" customWidth="true" hidden="false" outlineLevel="0" max="256" min="7" style="2" width="10.45"/>
    <col collapsed="false" customWidth="true" hidden="false" outlineLevel="0" max="1025" min="257" style="0" width="9.85"/>
  </cols>
  <sheetData>
    <row r="1" customFormat="false" ht="12.75" hidden="false" customHeight="false" outlineLevel="0" collapsed="false">
      <c r="B1" s="4" t="s">
        <v>0</v>
      </c>
      <c r="C1" s="5"/>
      <c r="D1" s="5"/>
      <c r="E1" s="6"/>
      <c r="F1" s="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customFormat="false" ht="12.75" hidden="false" customHeight="false" outlineLevel="0" collapsed="false">
      <c r="B2" s="1"/>
      <c r="C2" s="6"/>
      <c r="D2" s="4"/>
      <c r="E2" s="6"/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customFormat="false" ht="12.75" hidden="false" customHeight="false" outlineLevel="0" collapsed="false">
      <c r="B3" s="1"/>
      <c r="C3" s="4" t="s">
        <v>1</v>
      </c>
      <c r="D3" s="4"/>
      <c r="E3" s="6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customFormat="false" ht="12.75" hidden="false" customHeight="false" outlineLevel="0" collapsed="false">
      <c r="B4" s="1"/>
      <c r="C4" s="6" t="s">
        <v>2</v>
      </c>
      <c r="D4" s="6" t="s">
        <v>3</v>
      </c>
      <c r="E4" s="6" t="s">
        <v>4</v>
      </c>
      <c r="F4" s="6" t="s">
        <v>5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customFormat="false" ht="12.75" hidden="false" customHeight="false" outlineLevel="0" collapsed="false">
      <c r="A5" s="1" t="s">
        <v>6</v>
      </c>
      <c r="D5" s="3" t="n">
        <v>1355.4</v>
      </c>
      <c r="E5" s="3" t="n">
        <v>39.086</v>
      </c>
      <c r="F5" s="3" t="n">
        <f aca="false">(C5+D5)*E5/1000</f>
        <v>52.9771644</v>
      </c>
    </row>
    <row r="6" customFormat="false" ht="12.8" hidden="false" customHeight="false" outlineLevel="0" collapsed="false">
      <c r="A6" s="1" t="s">
        <v>7</v>
      </c>
      <c r="C6" s="7" t="n">
        <v>8</v>
      </c>
      <c r="D6" s="3" t="n">
        <f aca="false">7.5*C6/4</f>
        <v>15</v>
      </c>
      <c r="E6" s="3" t="n">
        <v>-20</v>
      </c>
      <c r="F6" s="3" t="n">
        <f aca="false">D6*E6/1000</f>
        <v>-0.3</v>
      </c>
    </row>
    <row r="7" customFormat="false" ht="12.8" hidden="false" customHeight="false" outlineLevel="0" collapsed="false">
      <c r="A7" s="1" t="s">
        <v>8</v>
      </c>
      <c r="C7" s="8" t="n">
        <v>37</v>
      </c>
      <c r="D7" s="3" t="n">
        <f aca="false">C7*6</f>
        <v>222</v>
      </c>
      <c r="E7" s="3" t="n">
        <v>48</v>
      </c>
      <c r="F7" s="3" t="n">
        <f aca="false">D7*E7/1000</f>
        <v>10.656</v>
      </c>
    </row>
    <row r="8" customFormat="false" ht="12.8" hidden="false" customHeight="false" outlineLevel="0" collapsed="false">
      <c r="A8" s="1" t="s">
        <v>9</v>
      </c>
      <c r="C8" s="9" t="n">
        <v>150</v>
      </c>
      <c r="D8" s="9" t="n">
        <v>150</v>
      </c>
      <c r="E8" s="3" t="n">
        <v>36</v>
      </c>
      <c r="F8" s="3" t="n">
        <f aca="false">(C8+D8)*E8/1000</f>
        <v>10.8</v>
      </c>
    </row>
    <row r="9" customFormat="false" ht="12.8" hidden="false" customHeight="false" outlineLevel="0" collapsed="false">
      <c r="A9" s="1" t="s">
        <v>10</v>
      </c>
      <c r="C9" s="9" t="n">
        <v>0</v>
      </c>
      <c r="D9" s="10" t="n">
        <v>0</v>
      </c>
      <c r="E9" s="3" t="n">
        <v>70</v>
      </c>
      <c r="F9" s="3" t="n">
        <f aca="false">(C9+D9)*E9/1000</f>
        <v>0</v>
      </c>
    </row>
    <row r="10" customFormat="false" ht="12.8" hidden="false" customHeight="false" outlineLevel="0" collapsed="false">
      <c r="A10" s="1" t="s">
        <v>11</v>
      </c>
      <c r="C10" s="9" t="n">
        <v>0</v>
      </c>
      <c r="D10" s="10" t="n">
        <v>0</v>
      </c>
      <c r="E10" s="3" t="n">
        <v>95</v>
      </c>
      <c r="F10" s="3" t="n">
        <f aca="false">(C10+D10)*E10/1000</f>
        <v>0</v>
      </c>
    </row>
    <row r="12" customFormat="false" ht="12.75" hidden="false" customHeight="false" outlineLevel="0" collapsed="false">
      <c r="A12" s="1" t="s">
        <v>12</v>
      </c>
      <c r="D12" s="3" t="n">
        <f aca="false">SUM(D5:D7)+SUM(C8:D10)</f>
        <v>1892.4</v>
      </c>
      <c r="E12" s="3" t="n">
        <f aca="false">1000*F12/D12</f>
        <v>39.1741515535827</v>
      </c>
      <c r="F12" s="3" t="n">
        <f aca="false">SUM(F5:F10)</f>
        <v>74.1331644</v>
      </c>
    </row>
    <row r="13" customFormat="false" ht="12.75" hidden="false" customHeight="false" outlineLevel="0" collapsed="false">
      <c r="A13" s="1" t="s">
        <v>13</v>
      </c>
      <c r="D13" s="3" t="n">
        <v>0</v>
      </c>
      <c r="E13" s="3" t="n">
        <f aca="false">E7</f>
        <v>48</v>
      </c>
      <c r="F13" s="3" t="n">
        <f aca="false">D13*E13/1000</f>
        <v>0</v>
      </c>
    </row>
    <row r="14" customFormat="false" ht="12.75" hidden="false" customHeight="false" outlineLevel="0" collapsed="false">
      <c r="A14" s="1" t="s">
        <v>14</v>
      </c>
      <c r="D14" s="3" t="n">
        <f aca="false">D12+D13</f>
        <v>1892.4</v>
      </c>
      <c r="E14" s="3" t="n">
        <f aca="false">1000*F14/D14</f>
        <v>39.1741515535827</v>
      </c>
      <c r="F14" s="3" t="n">
        <f aca="false">F12+F13</f>
        <v>74.1331644</v>
      </c>
    </row>
    <row r="15" customFormat="false" ht="12.75" hidden="false" customHeight="false" outlineLevel="0" collapsed="false">
      <c r="A15" s="1" t="s">
        <v>15</v>
      </c>
      <c r="D15" s="11" t="n">
        <f aca="false">2200-D14</f>
        <v>307.6</v>
      </c>
    </row>
    <row r="17" customFormat="false" ht="12.75" hidden="false" customHeight="false" outlineLevel="0" collapsed="false">
      <c r="B17" s="1"/>
      <c r="C17" s="12" t="s">
        <v>16</v>
      </c>
      <c r="D17" s="6" t="s">
        <v>17</v>
      </c>
      <c r="E17" s="13" t="s">
        <v>18</v>
      </c>
      <c r="F17" s="6" t="s">
        <v>19</v>
      </c>
      <c r="G17" s="6" t="s">
        <v>20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customFormat="false" ht="12.8" hidden="false" customHeight="false" outlineLevel="0" collapsed="false">
      <c r="A18" s="1" t="s">
        <v>21</v>
      </c>
      <c r="C18" s="14" t="n">
        <v>100</v>
      </c>
      <c r="D18" s="15" t="n">
        <v>8</v>
      </c>
      <c r="E18" s="16" t="n">
        <v>30</v>
      </c>
      <c r="F18" s="6" t="n">
        <f aca="false">(C7-E18*D18/60)/D18</f>
        <v>4.125</v>
      </c>
      <c r="G18" s="6" t="n">
        <f aca="false">C18*F18</f>
        <v>412.5</v>
      </c>
    </row>
    <row r="19" customFormat="false" ht="12.75" hidden="false" customHeight="false" outlineLevel="0" collapsed="false">
      <c r="A19" s="17" t="s">
        <v>22</v>
      </c>
      <c r="B19" s="18"/>
      <c r="C19" s="17" t="s">
        <v>23</v>
      </c>
      <c r="D19" s="17" t="n">
        <f aca="false">$E25*SQRT(D30)</f>
        <v>106.657885528706</v>
      </c>
      <c r="E19" s="6" t="s">
        <v>24</v>
      </c>
      <c r="F19" s="17" t="n">
        <f aca="false">$E25*SQRT(D29)</f>
        <v>100.924003812049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</row>
    <row r="20" customFormat="false" ht="12.75" hidden="false" customHeight="false" outlineLevel="0" collapsed="false">
      <c r="A20" s="2"/>
      <c r="B20" s="5"/>
      <c r="C20" s="19"/>
      <c r="D20" s="5"/>
      <c r="E20" s="19"/>
      <c r="F20" s="19"/>
      <c r="G20" s="5"/>
    </row>
    <row r="21" customFormat="false" ht="12.75" hidden="false" customHeight="false" outlineLevel="0" collapsed="false">
      <c r="B21" s="5"/>
      <c r="C21" s="19"/>
      <c r="D21" s="19"/>
      <c r="E21" s="19"/>
      <c r="F21" s="19"/>
      <c r="G21" s="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customFormat="false" ht="12.75" hidden="false" customHeight="false" outlineLevel="0" collapsed="false">
      <c r="A22" s="2"/>
      <c r="B22" s="20" t="s">
        <v>25</v>
      </c>
      <c r="D22" s="19"/>
      <c r="H22" s="2" t="s">
        <v>26</v>
      </c>
    </row>
    <row r="23" customFormat="false" ht="12.75" hidden="false" customHeight="false" outlineLevel="0" collapsed="false">
      <c r="A23" s="2"/>
      <c r="B23" s="20" t="s">
        <v>27</v>
      </c>
      <c r="D23" s="19"/>
    </row>
    <row r="24" customFormat="false" ht="12.75" hidden="false" customHeight="false" outlineLevel="0" collapsed="false">
      <c r="B24" s="21"/>
      <c r="C24" s="22" t="s">
        <v>28</v>
      </c>
      <c r="D24" s="22" t="s">
        <v>16</v>
      </c>
      <c r="E24" s="22" t="s">
        <v>29</v>
      </c>
      <c r="F24" s="22"/>
      <c r="G24" s="21"/>
    </row>
    <row r="25" customFormat="false" ht="12.8" hidden="false" customHeight="false" outlineLevel="0" collapsed="false">
      <c r="B25" s="3"/>
      <c r="C25" s="23" t="n">
        <v>2200</v>
      </c>
      <c r="D25" s="7" t="n">
        <v>115</v>
      </c>
      <c r="E25" s="3" t="n">
        <f aca="false">D25/SQRT(C25)</f>
        <v>2.45180823808952</v>
      </c>
      <c r="G25" s="3"/>
    </row>
    <row r="27" customFormat="false" ht="12.75" hidden="false" customHeight="false" outlineLevel="0" collapsed="false">
      <c r="B27" s="5"/>
      <c r="C27" s="21" t="s">
        <v>30</v>
      </c>
      <c r="D27" s="5"/>
      <c r="E27" s="19"/>
      <c r="F27" s="5"/>
      <c r="G27" s="5"/>
    </row>
    <row r="28" customFormat="false" ht="12.75" hidden="false" customHeight="false" outlineLevel="0" collapsed="false">
      <c r="A28" s="6"/>
      <c r="B28" s="22" t="s">
        <v>31</v>
      </c>
      <c r="C28" s="22"/>
      <c r="D28" s="3" t="n">
        <f aca="false">MIN(D7,6*E18*D18/60)</f>
        <v>24</v>
      </c>
      <c r="E28" s="3" t="n">
        <f aca="false">E7</f>
        <v>48</v>
      </c>
      <c r="F28" s="3" t="n">
        <f aca="false">D28*E28/1000</f>
        <v>1.152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</row>
    <row r="29" customFormat="false" ht="12.75" hidden="false" customHeight="false" outlineLevel="0" collapsed="false">
      <c r="A29" s="3"/>
      <c r="B29" s="22" t="s">
        <v>32</v>
      </c>
      <c r="C29" s="22"/>
      <c r="D29" s="3" t="n">
        <f aca="false">D12-D7+D28</f>
        <v>1694.4</v>
      </c>
      <c r="E29" s="3" t="n">
        <f aca="false">1000*F29/D29</f>
        <v>38.142802407932</v>
      </c>
      <c r="F29" s="3" t="n">
        <f aca="false">F12-F7+F28</f>
        <v>64.6291644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</row>
    <row r="30" customFormat="false" ht="12.75" hidden="false" customHeight="false" outlineLevel="0" collapsed="false">
      <c r="A30" s="6"/>
      <c r="B30" s="21" t="s">
        <v>33</v>
      </c>
      <c r="C30" s="21"/>
      <c r="D30" s="3" t="n">
        <f aca="false">D14</f>
        <v>1892.4</v>
      </c>
      <c r="E30" s="3" t="n">
        <f aca="false">E14</f>
        <v>39.1741515535827</v>
      </c>
      <c r="F30" s="2"/>
      <c r="G30" s="5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customFormat="false" ht="12.8" hidden="false" customHeight="false" outlineLevel="0" collapsed="false">
      <c r="B31" s="22" t="s">
        <v>34</v>
      </c>
      <c r="C31" s="19"/>
      <c r="E31" s="22" t="s">
        <v>35</v>
      </c>
      <c r="F31" s="19"/>
      <c r="G31" s="3"/>
      <c r="H31" s="0"/>
    </row>
    <row r="32" customFormat="false" ht="12.8" hidden="false" customHeight="false" outlineLevel="0" collapsed="false">
      <c r="B32" s="3"/>
      <c r="C32" s="3" t="n">
        <v>1400</v>
      </c>
      <c r="D32" s="3" t="n">
        <v>36.4</v>
      </c>
      <c r="F32" s="3" t="n">
        <v>1950</v>
      </c>
      <c r="G32" s="3" t="n">
        <v>38.4</v>
      </c>
      <c r="H32" s="0"/>
    </row>
    <row r="33" customFormat="false" ht="12.8" hidden="false" customHeight="false" outlineLevel="0" collapsed="false">
      <c r="B33" s="3"/>
      <c r="C33" s="3" t="n">
        <v>1733</v>
      </c>
      <c r="D33" s="3" t="n">
        <v>36.4</v>
      </c>
      <c r="F33" s="3" t="n">
        <v>1950</v>
      </c>
      <c r="G33" s="3" t="n">
        <v>40.3</v>
      </c>
      <c r="H33" s="0"/>
    </row>
    <row r="34" customFormat="false" ht="12.8" hidden="false" customHeight="false" outlineLevel="0" collapsed="false">
      <c r="B34" s="3"/>
      <c r="C34" s="3" t="n">
        <v>2200</v>
      </c>
      <c r="D34" s="3" t="n">
        <v>40.8</v>
      </c>
      <c r="F34" s="3" t="n">
        <v>1400</v>
      </c>
      <c r="G34" s="3" t="n">
        <v>40.3</v>
      </c>
      <c r="H34" s="0"/>
    </row>
    <row r="35" customFormat="false" ht="12.8" hidden="false" customHeight="false" outlineLevel="0" collapsed="false">
      <c r="B35" s="3"/>
      <c r="C35" s="3" t="n">
        <v>2200</v>
      </c>
      <c r="D35" s="3" t="n">
        <v>46.4</v>
      </c>
      <c r="F35" s="2"/>
      <c r="H35" s="0"/>
    </row>
    <row r="36" customFormat="false" ht="12.8" hidden="false" customHeight="false" outlineLevel="0" collapsed="false">
      <c r="B36" s="3"/>
      <c r="C36" s="3" t="n">
        <v>1400</v>
      </c>
      <c r="D36" s="3" t="n">
        <v>46.4</v>
      </c>
      <c r="F36" s="2"/>
      <c r="H36" s="0"/>
    </row>
    <row r="37" customFormat="false" ht="12.8" hidden="false" customHeight="false" outlineLevel="0" collapsed="false"/>
    <row r="38" customFormat="false" ht="12.8" hidden="false" customHeight="false" outlineLevel="0" collapsed="false"/>
    <row r="39" customFormat="false" ht="12.8" hidden="false" customHeight="false" outlineLevel="0" collapsed="false"/>
    <row r="40" customFormat="false" ht="12.8" hidden="false" customHeight="false" outlineLevel="0" collapsed="false"/>
    <row r="49" customFormat="false" ht="12.8" hidden="false" customHeight="false" outlineLevel="0" collapsed="false"/>
    <row r="50" customFormat="false" ht="12.8" hidden="false" customHeight="false" outlineLevel="0" collapsed="false"/>
    <row r="51" customFormat="false" ht="12.8" hidden="false" customHeight="false" outlineLevel="0" collapsed="false"/>
    <row r="52" customFormat="false" ht="12.8" hidden="false" customHeight="false" outlineLevel="0" collapsed="false"/>
    <row r="53" customFormat="false" ht="12.8" hidden="false" customHeight="false" outlineLevel="0" collapsed="false"/>
    <row r="5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objects="true" scenarios="true"/>
  <dataValidations count="8">
    <dataValidation allowBlank="false" error="Check your Oil! (Max 8Qt)" errorTitle="Oil in Quarts" operator="between" showDropDown="false" showErrorMessage="true" showInputMessage="true" sqref="C6" type="decimal">
      <formula1>-8</formula1>
      <formula2>8</formula2>
    </dataValidation>
    <dataValidation allowBlank="false" error="It dosn't hold that much!" errorTitle="Fuel Tank" operator="between" showDropDown="false" showErrorMessage="true" showInputMessage="true" sqref="C7" type="decimal">
      <formula1>0</formula1>
      <formula2>37</formula2>
    </dataValidation>
    <dataValidation allowBlank="true" error="Please enter a resonable weight in pounds." errorTitle="Weights" operator="between" showDropDown="false" showErrorMessage="true" showInputMessage="true" sqref="C8:D8 C9" type="decimal">
      <formula1>0</formula1>
      <formula2>500</formula2>
    </dataValidation>
    <dataValidation allowBlank="true" error="Please enter a resonable weight in pounds." errorTitle="Weights" operator="between" showDropDown="false" showErrorMessage="true" showInputMessage="true" sqref="D9:D10" type="decimal">
      <formula1>0</formula1>
      <formula2>500</formula2>
    </dataValidation>
    <dataValidation allowBlank="false" error="120 pounds max for the baggage area please!" errorTitle="Baggage area limit" operator="between" showDropDown="false" showErrorMessage="true" showInputMessage="true" sqref="C10" type="decimal">
      <formula1>0</formula1>
      <formula2>60</formula2>
    </dataValidation>
    <dataValidation allowBlank="false" error="Positive numbers only please." errorTitle="Value!" operator="between" showDropDown="false" showErrorMessage="true" showInputMessage="true" sqref="C18" type="decimal">
      <formula1>0</formula1>
      <formula2>10000000000000</formula2>
    </dataValidation>
    <dataValidation allowBlank="false" error="Positive numbers only please." errorTitle="Value!" operator="between" showDropDown="false" showErrorMessage="true" showInputMessage="true" sqref="D18" type="decimal">
      <formula1>0</formula1>
      <formula2>10000000000000</formula2>
    </dataValidation>
    <dataValidation allowBlank="false" error="Positive numbers only please." errorTitle="Value!" operator="between" showDropDown="false" showErrorMessage="true" showInputMessage="true" sqref="E18" type="decimal">
      <formula1>0</formula1>
      <formula2>10000000000000</formula2>
    </dataValidation>
  </dataValidations>
  <printOptions headings="false" gridLines="false" gridLinesSet="true" horizontalCentered="false" verticalCentered="false"/>
  <pageMargins left="1" right="1" top="1.66666666666667" bottom="1.66666666666667" header="1" footer="1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&amp;C&amp;"Sans,Regular"&amp;A</oddHeader>
    <oddFooter>&amp;C&amp;"Sans,Regular"Page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LibreOffice/6.0.5.1$Linux_X86_64 LibreOffice_project/00m0$Build-1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2010-07-29T11:21:48Z</dcterms:created>
  <dc:creator/>
  <dc:description/>
  <dc:language>en-US</dc:language>
  <cp:lastModifiedBy>Clif Cox</cp:lastModifiedBy>
  <dcterms:modified xsi:type="dcterms:W3CDTF">2018-08-15T07:03:36Z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1.1232</vt:lpwstr>
  </property>
</Properties>
</file>